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X\JOLT\Docs\"/>
    </mc:Choice>
  </mc:AlternateContent>
  <bookViews>
    <workbookView xWindow="0" yWindow="0" windowWidth="23505" windowHeight="13005"/>
  </bookViews>
  <sheets>
    <sheet name="Protocol Dose Statistics " sheetId="6" r:id="rId1"/>
  </sheets>
  <definedNames>
    <definedName name="_xlnm.Print_Area" localSheetId="0">'Protocol Dose Statistics '!$B$1:$I$45</definedName>
  </definedNames>
  <calcPr calcId="152511"/>
</workbook>
</file>

<file path=xl/calcChain.xml><?xml version="1.0" encoding="utf-8"?>
<calcChain xmlns="http://schemas.openxmlformats.org/spreadsheetml/2006/main">
  <c r="H36" i="6" l="1"/>
  <c r="D42" i="6" l="1"/>
  <c r="D41" i="6"/>
  <c r="H41" i="6" l="1"/>
  <c r="H42" i="6"/>
  <c r="H7" i="6"/>
  <c r="H43" i="6"/>
  <c r="H29" i="6"/>
  <c r="H11" i="6"/>
  <c r="H14" i="6"/>
  <c r="H13" i="6"/>
  <c r="H23" i="6" l="1"/>
  <c r="H39" i="6"/>
  <c r="H38" i="6"/>
  <c r="H15" i="6"/>
  <c r="H4" i="6"/>
  <c r="E10" i="6" s="1"/>
  <c r="H9" i="6" s="1"/>
  <c r="H27" i="6"/>
  <c r="H33" i="6" l="1"/>
  <c r="H31" i="6"/>
  <c r="H25" i="6"/>
  <c r="H21" i="6"/>
  <c r="H19" i="6"/>
  <c r="H17" i="6"/>
</calcChain>
</file>

<file path=xl/sharedStrings.xml><?xml version="1.0" encoding="utf-8"?>
<sst xmlns="http://schemas.openxmlformats.org/spreadsheetml/2006/main" count="184" uniqueCount="124">
  <si>
    <t>Organ</t>
  </si>
  <si>
    <t>Skin</t>
  </si>
  <si>
    <t>Fraction Dose (Gy):</t>
  </si>
  <si>
    <t>Goal</t>
  </si>
  <si>
    <t>Current Value</t>
  </si>
  <si>
    <t>Unit</t>
  </si>
  <si>
    <t>Plan Name:</t>
  </si>
  <si>
    <t>Comments</t>
  </si>
  <si>
    <t>Date:</t>
  </si>
  <si>
    <r>
      <t>R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 xml:space="preserve"> Dose:</t>
    </r>
  </si>
  <si>
    <t>Planner:</t>
  </si>
  <si>
    <t>GY</t>
  </si>
  <si>
    <t>XX</t>
  </si>
  <si>
    <t>Compliant?</t>
  </si>
  <si>
    <t>Case Number:</t>
  </si>
  <si>
    <t># of Fx:</t>
  </si>
  <si>
    <t>Heart/Pericardium</t>
  </si>
  <si>
    <t>Great Vessels</t>
  </si>
  <si>
    <t>Stomach</t>
  </si>
  <si>
    <t>Liver</t>
  </si>
  <si>
    <t>Renal Cortex (all)</t>
  </si>
  <si>
    <t>Lung (all)</t>
  </si>
  <si>
    <r>
      <t>D</t>
    </r>
    <r>
      <rPr>
        <b/>
        <vertAlign val="subscript"/>
        <sz val="10"/>
        <color indexed="8"/>
        <rFont val="Arial"/>
        <family val="2"/>
      </rPr>
      <t>max</t>
    </r>
  </si>
  <si>
    <t>Evaluation</t>
  </si>
  <si>
    <r>
      <t>V</t>
    </r>
    <r>
      <rPr>
        <b/>
        <vertAlign val="subscript"/>
        <sz val="10"/>
        <rFont val="Arial"/>
        <family val="2"/>
      </rPr>
      <t>0</t>
    </r>
  </si>
  <si>
    <t>Record</t>
  </si>
  <si>
    <t>cc</t>
  </si>
  <si>
    <t>GTV</t>
  </si>
  <si>
    <t xml:space="preserve"> Brachial Plexus</t>
  </si>
  <si>
    <t>Rib</t>
  </si>
  <si>
    <t>&lt;</t>
  </si>
  <si>
    <t>Spinal Cord and Medulla</t>
  </si>
  <si>
    <r>
      <t>V</t>
    </r>
    <r>
      <rPr>
        <b/>
        <vertAlign val="subscript"/>
        <sz val="10"/>
        <color indexed="8"/>
        <rFont val="Arial"/>
        <family val="2"/>
      </rPr>
      <t>22</t>
    </r>
  </si>
  <si>
    <r>
      <t>V</t>
    </r>
    <r>
      <rPr>
        <b/>
        <vertAlign val="subscript"/>
        <sz val="10"/>
        <color indexed="8"/>
        <rFont val="Arial"/>
        <family val="2"/>
      </rPr>
      <t>31</t>
    </r>
  </si>
  <si>
    <t>Record GTV volume</t>
  </si>
  <si>
    <r>
      <t>V</t>
    </r>
    <r>
      <rPr>
        <b/>
        <vertAlign val="subscript"/>
        <sz val="10"/>
        <color indexed="8"/>
        <rFont val="Arial"/>
        <family val="2"/>
      </rPr>
      <t>15.9</t>
    </r>
  </si>
  <si>
    <r>
      <t>V</t>
    </r>
    <r>
      <rPr>
        <b/>
        <vertAlign val="subscript"/>
        <sz val="10"/>
        <color indexed="8"/>
        <rFont val="Arial"/>
        <family val="2"/>
      </rPr>
      <t>22.5</t>
    </r>
  </si>
  <si>
    <r>
      <t>V</t>
    </r>
    <r>
      <rPr>
        <b/>
        <vertAlign val="subscript"/>
        <sz val="10"/>
        <color indexed="8"/>
        <rFont val="Arial"/>
        <family val="2"/>
      </rPr>
      <t>17.7</t>
    </r>
  </si>
  <si>
    <r>
      <t>V</t>
    </r>
    <r>
      <rPr>
        <b/>
        <vertAlign val="subscript"/>
        <sz val="10"/>
        <color indexed="8"/>
        <rFont val="Arial"/>
        <family val="2"/>
      </rPr>
      <t>24</t>
    </r>
  </si>
  <si>
    <r>
      <t>V</t>
    </r>
    <r>
      <rPr>
        <b/>
        <vertAlign val="subscript"/>
        <sz val="10"/>
        <color indexed="8"/>
        <rFont val="Arial"/>
        <family val="2"/>
      </rPr>
      <t>39</t>
    </r>
  </si>
  <si>
    <r>
      <t>V</t>
    </r>
    <r>
      <rPr>
        <b/>
        <vertAlign val="subscript"/>
        <sz val="10"/>
        <color indexed="8"/>
        <rFont val="Arial"/>
        <family val="2"/>
      </rPr>
      <t>25.8</t>
    </r>
  </si>
  <si>
    <r>
      <t>V</t>
    </r>
    <r>
      <rPr>
        <b/>
        <vertAlign val="subscript"/>
        <sz val="10"/>
        <color indexed="8"/>
        <rFont val="Arial"/>
        <family val="2"/>
      </rPr>
      <t>40</t>
    </r>
  </si>
  <si>
    <t>A Randomized Phase III Study of Sublobar Resection (SR) versus Stereotactic Ablative Radiotherapy (SAbR) in High Risk Patients with Stage I Non-Small Cell Lung Cancer (NSCLC)</t>
  </si>
  <si>
    <t xml:space="preserve">Motion Management </t>
  </si>
  <si>
    <t>Beam Gating</t>
  </si>
  <si>
    <t>Abdominal Compression</t>
  </si>
  <si>
    <t>Tumor Tracking</t>
  </si>
  <si>
    <t>Active Breathing Control</t>
  </si>
  <si>
    <t>None</t>
  </si>
  <si>
    <t>Other</t>
  </si>
  <si>
    <t>Motion Management</t>
  </si>
  <si>
    <r>
      <t>%V</t>
    </r>
    <r>
      <rPr>
        <b/>
        <vertAlign val="subscript"/>
        <sz val="10"/>
        <rFont val="Arial"/>
        <family val="2"/>
      </rPr>
      <t>Rx</t>
    </r>
  </si>
  <si>
    <t>&gt;=</t>
  </si>
  <si>
    <t>%</t>
  </si>
  <si>
    <r>
      <t>D</t>
    </r>
    <r>
      <rPr>
        <b/>
        <vertAlign val="subscript"/>
        <sz val="10"/>
        <rFont val="Arial"/>
        <family val="2"/>
      </rPr>
      <t>99%</t>
    </r>
  </si>
  <si>
    <t>Parallel Tissue</t>
  </si>
  <si>
    <t>Critial Volume</t>
  </si>
  <si>
    <t>Critical Volume Dose Max</t>
  </si>
  <si>
    <t>&gt; 1500 cc</t>
  </si>
  <si>
    <t>&gt; 1000 cc</t>
  </si>
  <si>
    <t>&gt; 700 cc</t>
  </si>
  <si>
    <t>&gt; 200 cc</t>
  </si>
  <si>
    <r>
      <t>Colon</t>
    </r>
    <r>
      <rPr>
        <vertAlign val="superscript"/>
        <sz val="10"/>
        <rFont val="Arial"/>
        <family val="2"/>
      </rPr>
      <t>*</t>
    </r>
  </si>
  <si>
    <t>* Avoid circumferential irradiation</t>
  </si>
  <si>
    <t>** A "point" is defined as a volume of 0.035 cc or less</t>
  </si>
  <si>
    <r>
      <t>Esophagus</t>
    </r>
    <r>
      <rPr>
        <vertAlign val="superscript"/>
        <sz val="10"/>
        <rFont val="Arial"/>
        <family val="2"/>
      </rPr>
      <t>*</t>
    </r>
  </si>
  <si>
    <r>
      <t>Trachea and Large Bronchus</t>
    </r>
    <r>
      <rPr>
        <vertAlign val="superscript"/>
        <sz val="10"/>
        <rFont val="Arial"/>
        <family val="2"/>
      </rPr>
      <t>*</t>
    </r>
  </si>
  <si>
    <t>Myelitis</t>
  </si>
  <si>
    <t>Stenosis/fistula</t>
  </si>
  <si>
    <t>Neuropathy</t>
  </si>
  <si>
    <t>Pericarditis</t>
  </si>
  <si>
    <t>Aneurysm</t>
  </si>
  <si>
    <t>Pain or fracture</t>
  </si>
  <si>
    <t>Ulceration</t>
  </si>
  <si>
    <t>Ulceration/fistula</t>
  </si>
  <si>
    <t>Colitis/fistula</t>
  </si>
  <si>
    <t>Basic lung function</t>
  </si>
  <si>
    <t>Pneumonitis</t>
  </si>
  <si>
    <t>Basic liver function</t>
  </si>
  <si>
    <t>Basic renal function</t>
  </si>
  <si>
    <t>Motion management technology if applied</t>
  </si>
  <si>
    <t>The prescription dose should cover more than 95% of PTV volume</t>
  </si>
  <si>
    <t>99% of the target volume (PTV) receives a minimum of 90% of the prescription dose (i.e., 48.6 Gy)</t>
  </si>
  <si>
    <t>Max point dose in this organ should be less than 22.5 Gy</t>
  </si>
  <si>
    <t>Volume of this organ receiving at least 15.9 Gy should be less than 0.35 cc</t>
  </si>
  <si>
    <t>The critical volume of liver receiving dose no more than17.1 Gy should be larger than 700 cc</t>
  </si>
  <si>
    <t>The critical volume of both renal cortexes receiving dose no more than 15 Gy should be larger than 200 cc</t>
  </si>
  <si>
    <t>Complication   Endpoint                   ( &gt;= grade 3 )</t>
  </si>
  <si>
    <t>Yes</t>
  </si>
  <si>
    <t>Location of Dmax</t>
  </si>
  <si>
    <t>Within PTV</t>
  </si>
  <si>
    <t>YESNO</t>
  </si>
  <si>
    <t>No</t>
  </si>
  <si>
    <t>High Dose Spillage</t>
  </si>
  <si>
    <t>Any dose &gt; 105% of the prescription dose should occur primarily within the PTV</t>
  </si>
  <si>
    <t>Dose Heterogeneity</t>
  </si>
  <si>
    <t>wthin</t>
  </si>
  <si>
    <t>60% ~ 90%</t>
  </si>
  <si>
    <t>The prescription isodose must be ≥ 60% of the dose at the center of mass of the PTV (COMPTV) and ≤ 90% of the dose at the center of mass of the PTV (COMPTV)</t>
  </si>
  <si>
    <t>Intermediate Dose Spillage</t>
  </si>
  <si>
    <r>
      <t>D</t>
    </r>
    <r>
      <rPr>
        <b/>
        <vertAlign val="subscript"/>
        <sz val="10"/>
        <color indexed="8"/>
        <rFont val="Arial"/>
        <family val="2"/>
      </rPr>
      <t>2cm</t>
    </r>
  </si>
  <si>
    <t>The maximum total dose over all 3 fractions in Gray (Gy) to any point 2 cm or greater away from the PTV in any direction must be no greater than D2cm where D2cm is given by the table below</t>
  </si>
  <si>
    <t>The ratio of the volume of the 27 Gy isodose volume (50% of the prescription dose) to the volume of the PTV must be no greater than R50% where R50% is given by the table below.</t>
  </si>
  <si>
    <r>
      <t>**D</t>
    </r>
    <r>
      <rPr>
        <b/>
        <vertAlign val="subscript"/>
        <sz val="10"/>
        <color indexed="8"/>
        <rFont val="Arial"/>
        <family val="2"/>
      </rPr>
      <t>max</t>
    </r>
  </si>
  <si>
    <r>
      <t>R</t>
    </r>
    <r>
      <rPr>
        <b/>
        <vertAlign val="subscript"/>
        <sz val="10"/>
        <color indexed="8"/>
        <rFont val="Arial"/>
        <family val="2"/>
      </rPr>
      <t>50%</t>
    </r>
  </si>
  <si>
    <t>PTV</t>
  </si>
  <si>
    <t>PTV Volume</t>
  </si>
  <si>
    <t>Institution Name:</t>
  </si>
  <si>
    <t>Institution</t>
  </si>
  <si>
    <t>Percent of total lungs receiving 20 Gy or more</t>
  </si>
  <si>
    <t xml:space="preserve">Revision: </t>
  </si>
  <si>
    <t>Record PTV volume in cc and use it as the index to the lookup table below.</t>
  </si>
  <si>
    <r>
      <t>Lungs V</t>
    </r>
    <r>
      <rPr>
        <b/>
        <vertAlign val="subscript"/>
        <sz val="10"/>
        <color indexed="8"/>
        <rFont val="Arial"/>
        <family val="2"/>
      </rPr>
      <t>20</t>
    </r>
  </si>
  <si>
    <t>Index of the lookup table below</t>
  </si>
  <si>
    <t>The cumulative volume of all tissue outside the PTV receiving a dose &gt; 105% of prescription dose should be no more than 15% of the size of the PTV volume</t>
  </si>
  <si>
    <t>Conformity Index</t>
  </si>
  <si>
    <t>Conformity of PTV coverage will be judged such that the ratio of the volume of the prescription isodose meeting criteria 1 through 4 to the volume of the PTV is ideally &lt; 1.2 (</t>
  </si>
  <si>
    <t>PTV Volume (cc)</t>
  </si>
  <si>
    <t>R50 (good)</t>
  </si>
  <si>
    <t>D2cm % (good)</t>
  </si>
  <si>
    <t xml:space="preserve">        D2cm % (acceptable)</t>
  </si>
  <si>
    <t xml:space="preserve">     R50 (acceptable)</t>
  </si>
  <si>
    <t>The critical volume of two lungs receiving dose no more than 10.5 Gy should be larger than 1500 cc</t>
  </si>
  <si>
    <t>The critical volume of two lungs receiving dose no more than 11.4 Gy should be larger than 1000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</si>
</sst>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vertAlign val="subscript"/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E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gray0625">
        <bgColor auto="1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2" fontId="5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Border="1" applyProtection="1"/>
    <xf numFmtId="0" fontId="0" fillId="3" borderId="0" xfId="0" applyFill="1" applyProtection="1"/>
    <xf numFmtId="0" fontId="0" fillId="3" borderId="2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right" vertical="center"/>
    </xf>
    <xf numFmtId="0" fontId="3" fillId="3" borderId="0" xfId="0" applyFont="1" applyFill="1" applyAlignment="1" applyProtection="1">
      <alignment vertical="center"/>
    </xf>
    <xf numFmtId="0" fontId="0" fillId="3" borderId="0" xfId="0" applyFill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4" fontId="2" fillId="4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9" fontId="5" fillId="3" borderId="19" xfId="0" applyNumberFormat="1" applyFont="1" applyFill="1" applyBorder="1" applyAlignment="1" applyProtection="1">
      <alignment horizontal="center" vertical="center" wrapText="1"/>
    </xf>
    <xf numFmtId="9" fontId="5" fillId="2" borderId="20" xfId="0" applyNumberFormat="1" applyFont="1" applyFill="1" applyBorder="1" applyAlignment="1" applyProtection="1">
      <alignment horizontal="center" vertical="center" wrapText="1"/>
    </xf>
    <xf numFmtId="9" fontId="5" fillId="2" borderId="19" xfId="0" applyNumberFormat="1" applyFont="1" applyFill="1" applyBorder="1" applyAlignment="1" applyProtection="1">
      <alignment horizontal="center" vertical="center" wrapText="1"/>
    </xf>
    <xf numFmtId="9" fontId="5" fillId="3" borderId="20" xfId="0" applyNumberFormat="1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9" fontId="5" fillId="3" borderId="2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</xf>
    <xf numFmtId="2" fontId="5" fillId="3" borderId="21" xfId="0" applyNumberFormat="1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164" fontId="4" fillId="3" borderId="16" xfId="0" applyNumberFormat="1" applyFont="1" applyFill="1" applyBorder="1" applyAlignment="1" applyProtection="1">
      <alignment horizontal="left" vertical="center" wrapText="1"/>
    </xf>
    <xf numFmtId="164" fontId="4" fillId="2" borderId="17" xfId="0" applyNumberFormat="1" applyFont="1" applyFill="1" applyBorder="1" applyAlignment="1" applyProtection="1">
      <alignment horizontal="left" vertical="center" wrapText="1"/>
    </xf>
    <xf numFmtId="164" fontId="4" fillId="2" borderId="16" xfId="0" applyNumberFormat="1" applyFont="1" applyFill="1" applyBorder="1" applyAlignment="1" applyProtection="1">
      <alignment horizontal="left" vertical="center" wrapText="1"/>
    </xf>
    <xf numFmtId="164" fontId="4" fillId="3" borderId="17" xfId="0" applyNumberFormat="1" applyFont="1" applyFill="1" applyBorder="1" applyAlignment="1" applyProtection="1">
      <alignment horizontal="left" vertical="center" wrapText="1"/>
    </xf>
    <xf numFmtId="165" fontId="4" fillId="3" borderId="22" xfId="0" applyNumberFormat="1" applyFont="1" applyFill="1" applyBorder="1" applyAlignment="1" applyProtection="1">
      <alignment horizontal="left" vertical="center" wrapText="1"/>
    </xf>
    <xf numFmtId="164" fontId="2" fillId="4" borderId="10" xfId="0" applyNumberFormat="1" applyFont="1" applyFill="1" applyBorder="1" applyAlignment="1" applyProtection="1">
      <alignment horizontal="center" vertical="center"/>
      <protection locked="0"/>
    </xf>
    <xf numFmtId="164" fontId="2" fillId="4" borderId="27" xfId="0" applyNumberFormat="1" applyFont="1" applyFill="1" applyBorder="1" applyAlignment="1" applyProtection="1">
      <alignment horizontal="center" vertical="center"/>
      <protection locked="0"/>
    </xf>
    <xf numFmtId="164" fontId="2" fillId="4" borderId="24" xfId="0" applyNumberFormat="1" applyFont="1" applyFill="1" applyBorder="1" applyAlignment="1" applyProtection="1">
      <alignment horizontal="center" vertical="center"/>
      <protection locked="0"/>
    </xf>
    <xf numFmtId="164" fontId="2" fillId="4" borderId="22" xfId="0" applyNumberFormat="1" applyFont="1" applyFill="1" applyBorder="1" applyAlignment="1" applyProtection="1">
      <alignment horizontal="center" vertical="center"/>
      <protection locked="0"/>
    </xf>
    <xf numFmtId="164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2" borderId="30" xfId="0" applyFont="1" applyFill="1" applyBorder="1" applyAlignment="1" applyProtection="1">
      <alignment horizontal="center" vertical="center" wrapText="1"/>
    </xf>
    <xf numFmtId="2" fontId="4" fillId="2" borderId="17" xfId="0" applyNumberFormat="1" applyFont="1" applyFill="1" applyBorder="1" applyAlignment="1" applyProtection="1">
      <alignment horizontal="left" vertical="center" wrapText="1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 wrapText="1"/>
    </xf>
    <xf numFmtId="164" fontId="4" fillId="3" borderId="13" xfId="0" applyNumberFormat="1" applyFont="1" applyFill="1" applyBorder="1" applyAlignment="1" applyProtection="1">
      <alignment horizontal="left" vertical="center" wrapText="1"/>
    </xf>
    <xf numFmtId="9" fontId="5" fillId="3" borderId="25" xfId="0" applyNumberFormat="1" applyFont="1" applyFill="1" applyBorder="1" applyAlignment="1" applyProtection="1">
      <alignment horizontal="center" vertical="center" wrapText="1"/>
    </xf>
    <xf numFmtId="0" fontId="5" fillId="3" borderId="30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164" fontId="2" fillId="4" borderId="35" xfId="0" applyNumberFormat="1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 wrapText="1"/>
    </xf>
    <xf numFmtId="2" fontId="5" fillId="3" borderId="36" xfId="0" applyNumberFormat="1" applyFont="1" applyFill="1" applyBorder="1" applyAlignment="1" applyProtection="1">
      <alignment horizontal="center" vertical="center" wrapText="1"/>
    </xf>
    <xf numFmtId="164" fontId="2" fillId="4" borderId="37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 wrapText="1"/>
    </xf>
    <xf numFmtId="0" fontId="3" fillId="3" borderId="39" xfId="0" applyFont="1" applyFill="1" applyBorder="1" applyAlignment="1" applyProtection="1">
      <alignment horizontal="right" vertical="center"/>
    </xf>
    <xf numFmtId="0" fontId="3" fillId="3" borderId="41" xfId="0" applyFont="1" applyFill="1" applyBorder="1" applyAlignment="1" applyProtection="1">
      <alignment horizontal="right" vertical="center"/>
    </xf>
    <xf numFmtId="0" fontId="3" fillId="3" borderId="43" xfId="0" applyFont="1" applyFill="1" applyBorder="1" applyAlignment="1" applyProtection="1">
      <alignment horizontal="right" vertical="center"/>
    </xf>
    <xf numFmtId="0" fontId="2" fillId="3" borderId="44" xfId="0" applyFont="1" applyFill="1" applyBorder="1" applyAlignment="1" applyProtection="1">
      <alignment horizontal="center" vertical="center" wrapText="1"/>
    </xf>
    <xf numFmtId="2" fontId="3" fillId="6" borderId="44" xfId="0" applyNumberFormat="1" applyFont="1" applyFill="1" applyBorder="1" applyAlignment="1" applyProtection="1">
      <alignment horizontal="center" vertical="center" wrapText="1"/>
    </xf>
    <xf numFmtId="0" fontId="5" fillId="3" borderId="51" xfId="0" applyFont="1" applyFill="1" applyBorder="1" applyAlignment="1" applyProtection="1">
      <alignment horizontal="center" vertical="center" wrapText="1"/>
    </xf>
    <xf numFmtId="2" fontId="3" fillId="2" borderId="41" xfId="0" applyNumberFormat="1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164" fontId="4" fillId="3" borderId="31" xfId="0" applyNumberFormat="1" applyFont="1" applyFill="1" applyBorder="1" applyAlignment="1" applyProtection="1">
      <alignment horizontal="left" vertical="center" wrapText="1"/>
    </xf>
    <xf numFmtId="9" fontId="5" fillId="3" borderId="34" xfId="0" applyNumberFormat="1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5" fillId="2" borderId="51" xfId="0" applyFont="1" applyFill="1" applyBorder="1" applyAlignment="1" applyProtection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165" fontId="2" fillId="4" borderId="59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3" borderId="60" xfId="0" applyFont="1" applyFill="1" applyBorder="1" applyAlignment="1" applyProtection="1">
      <alignment horizontal="center" vertical="center" wrapText="1"/>
    </xf>
    <xf numFmtId="0" fontId="5" fillId="3" borderId="61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5" fillId="3" borderId="29" xfId="0" applyFont="1" applyFill="1" applyBorder="1" applyAlignment="1" applyProtection="1">
      <alignment horizontal="center" vertical="center" wrapText="1"/>
    </xf>
    <xf numFmtId="165" fontId="4" fillId="3" borderId="24" xfId="0" applyNumberFormat="1" applyFont="1" applyFill="1" applyBorder="1" applyAlignment="1" applyProtection="1">
      <alignment horizontal="left" vertical="center" wrapText="1"/>
    </xf>
    <xf numFmtId="164" fontId="4" fillId="3" borderId="24" xfId="0" applyNumberFormat="1" applyFont="1" applyFill="1" applyBorder="1" applyAlignment="1" applyProtection="1">
      <alignment horizontal="left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165" fontId="2" fillId="4" borderId="18" xfId="0" applyNumberFormat="1" applyFont="1" applyFill="1" applyBorder="1" applyAlignment="1" applyProtection="1">
      <alignment horizontal="center" vertical="center"/>
      <protection locked="0"/>
    </xf>
    <xf numFmtId="164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 wrapText="1"/>
    </xf>
    <xf numFmtId="2" fontId="5" fillId="3" borderId="25" xfId="0" applyNumberFormat="1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/>
    </xf>
    <xf numFmtId="0" fontId="4" fillId="2" borderId="53" xfId="0" applyFont="1" applyFill="1" applyBorder="1" applyAlignment="1" applyProtection="1">
      <alignment horizontal="center" vertical="center" wrapText="1"/>
    </xf>
    <xf numFmtId="2" fontId="5" fillId="2" borderId="53" xfId="0" applyNumberFormat="1" applyFont="1" applyFill="1" applyBorder="1" applyAlignment="1" applyProtection="1">
      <alignment horizontal="center" vertical="center" wrapText="1"/>
    </xf>
    <xf numFmtId="0" fontId="5" fillId="2" borderId="48" xfId="0" applyFont="1" applyFill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horizontal="center" vertical="center" wrapText="1"/>
    </xf>
    <xf numFmtId="2" fontId="5" fillId="2" borderId="26" xfId="0" applyNumberFormat="1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5" fillId="2" borderId="62" xfId="0" applyFont="1" applyFill="1" applyBorder="1" applyAlignment="1" applyProtection="1">
      <alignment horizontal="center" vertical="center" wrapText="1"/>
    </xf>
    <xf numFmtId="0" fontId="5" fillId="2" borderId="63" xfId="0" applyFont="1" applyFill="1" applyBorder="1" applyAlignment="1" applyProtection="1">
      <alignment horizontal="center" vertical="center" wrapText="1"/>
    </xf>
    <xf numFmtId="0" fontId="2" fillId="2" borderId="53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 vertical="center"/>
    </xf>
    <xf numFmtId="14" fontId="11" fillId="3" borderId="0" xfId="0" applyNumberFormat="1" applyFont="1" applyFill="1" applyAlignment="1" applyProtection="1">
      <alignment horizontal="left" vertical="center"/>
    </xf>
    <xf numFmtId="10" fontId="2" fillId="4" borderId="26" xfId="0" applyNumberFormat="1" applyFont="1" applyFill="1" applyBorder="1" applyAlignment="1" applyProtection="1">
      <alignment horizontal="center" vertical="center"/>
      <protection locked="0"/>
    </xf>
    <xf numFmtId="10" fontId="2" fillId="4" borderId="53" xfId="0" applyNumberFormat="1" applyFont="1" applyFill="1" applyBorder="1" applyAlignment="1" applyProtection="1">
      <alignment horizontal="center" vertical="center"/>
      <protection locked="0"/>
    </xf>
    <xf numFmtId="2" fontId="2" fillId="4" borderId="58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left"/>
    </xf>
    <xf numFmtId="0" fontId="0" fillId="3" borderId="1" xfId="0" applyFill="1" applyBorder="1" applyAlignment="1" applyProtection="1">
      <alignment horizontal="center"/>
    </xf>
    <xf numFmtId="0" fontId="0" fillId="3" borderId="10" xfId="0" applyFill="1" applyBorder="1" applyAlignment="1" applyProtection="1">
      <alignment horizontal="left"/>
    </xf>
    <xf numFmtId="0" fontId="0" fillId="3" borderId="11" xfId="0" applyFill="1" applyBorder="1" applyAlignment="1" applyProtection="1">
      <alignment horizontal="right"/>
    </xf>
    <xf numFmtId="164" fontId="0" fillId="3" borderId="1" xfId="0" applyNumberFormat="1" applyFill="1" applyBorder="1" applyAlignment="1" applyProtection="1">
      <alignment horizontal="center"/>
    </xf>
    <xf numFmtId="0" fontId="2" fillId="8" borderId="1" xfId="0" applyFont="1" applyFill="1" applyBorder="1" applyAlignment="1" applyProtection="1">
      <alignment horizontal="center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2" borderId="53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3" fillId="3" borderId="2" xfId="0" applyFont="1" applyFill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5" fillId="3" borderId="54" xfId="0" applyFont="1" applyFill="1" applyBorder="1" applyAlignment="1" applyProtection="1">
      <alignment horizontal="center" vertical="center" wrapText="1"/>
    </xf>
    <xf numFmtId="0" fontId="0" fillId="0" borderId="55" xfId="0" applyBorder="1" applyAlignment="1">
      <alignment vertical="center" wrapText="1"/>
    </xf>
    <xf numFmtId="164" fontId="2" fillId="4" borderId="5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5" xfId="0" applyBorder="1" applyAlignment="1">
      <alignment horizontal="right" vertical="center" wrapText="1"/>
    </xf>
    <xf numFmtId="0" fontId="2" fillId="3" borderId="40" xfId="0" applyFont="1" applyFill="1" applyBorder="1" applyAlignment="1" applyProtection="1">
      <alignment horizontal="center" wrapText="1"/>
    </xf>
    <xf numFmtId="0" fontId="2" fillId="0" borderId="42" xfId="0" applyFont="1" applyBorder="1" applyAlignment="1" applyProtection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5" fillId="2" borderId="54" xfId="0" applyFont="1" applyFill="1" applyBorder="1" applyAlignment="1" applyProtection="1">
      <alignment horizontal="center" vertical="center" wrapText="1"/>
    </xf>
    <xf numFmtId="0" fontId="5" fillId="2" borderId="55" xfId="0" applyFont="1" applyFill="1" applyBorder="1" applyAlignment="1" applyProtection="1">
      <alignment horizontal="center" vertical="center" wrapText="1"/>
    </xf>
    <xf numFmtId="0" fontId="5" fillId="2" borderId="56" xfId="0" applyFont="1" applyFill="1" applyBorder="1" applyAlignment="1" applyProtection="1">
      <alignment horizontal="center" vertical="center" wrapText="1"/>
    </xf>
    <xf numFmtId="0" fontId="0" fillId="0" borderId="57" xfId="0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wrapText="1"/>
    </xf>
    <xf numFmtId="2" fontId="3" fillId="6" borderId="14" xfId="0" applyNumberFormat="1" applyFont="1" applyFill="1" applyBorder="1" applyAlignment="1" applyProtection="1">
      <alignment horizontal="center" vertical="center" wrapText="1"/>
    </xf>
    <xf numFmtId="0" fontId="0" fillId="6" borderId="38" xfId="0" applyFill="1" applyBorder="1" applyAlignment="1" applyProtection="1">
      <alignment horizontal="center" vertical="center" wrapText="1"/>
    </xf>
    <xf numFmtId="0" fontId="0" fillId="6" borderId="50" xfId="0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0" fillId="3" borderId="21" xfId="0" applyFill="1" applyBorder="1" applyAlignment="1" applyProtection="1">
      <alignment horizontal="center" vertical="center" wrapText="1"/>
    </xf>
    <xf numFmtId="0" fontId="3" fillId="0" borderId="46" xfId="0" applyFont="1" applyBorder="1" applyAlignment="1" applyProtection="1">
      <alignment horizontal="center" vertical="center" wrapText="1"/>
    </xf>
    <xf numFmtId="0" fontId="3" fillId="0" borderId="45" xfId="0" applyFont="1" applyBorder="1" applyAlignment="1" applyProtection="1">
      <alignment horizontal="center" vertical="center" wrapText="1"/>
    </xf>
    <xf numFmtId="0" fontId="3" fillId="0" borderId="47" xfId="0" applyFont="1" applyBorder="1" applyAlignment="1" applyProtection="1">
      <alignment horizontal="center" vertical="center" wrapText="1"/>
    </xf>
    <xf numFmtId="164" fontId="4" fillId="3" borderId="33" xfId="0" applyNumberFormat="1" applyFont="1" applyFill="1" applyBorder="1" applyAlignment="1" applyProtection="1">
      <alignment horizontal="center" vertical="center" wrapText="1"/>
    </xf>
    <xf numFmtId="164" fontId="2" fillId="0" borderId="27" xfId="0" applyNumberFormat="1" applyFont="1" applyBorder="1" applyAlignment="1" applyProtection="1">
      <alignment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5" fillId="2" borderId="49" xfId="0" applyFont="1" applyFill="1" applyBorder="1" applyAlignment="1" applyProtection="1">
      <alignment horizontal="center" vertical="center" wrapText="1"/>
    </xf>
    <xf numFmtId="0" fontId="5" fillId="2" borderId="48" xfId="0" applyFont="1" applyFill="1" applyBorder="1" applyAlignment="1" applyProtection="1">
      <alignment horizontal="center" vertical="center" wrapText="1"/>
    </xf>
    <xf numFmtId="0" fontId="5" fillId="3" borderId="49" xfId="0" applyFont="1" applyFill="1" applyBorder="1" applyAlignment="1" applyProtection="1">
      <alignment horizontal="center" vertical="center" wrapText="1"/>
    </xf>
    <xf numFmtId="0" fontId="5" fillId="3" borderId="48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3" fillId="3" borderId="41" xfId="0" applyFont="1" applyFill="1" applyBorder="1" applyAlignment="1" applyProtection="1">
      <alignment horizontal="center" vertical="center" wrapText="1"/>
    </xf>
    <xf numFmtId="0" fontId="0" fillId="3" borderId="41" xfId="0" applyFill="1" applyBorder="1" applyAlignment="1" applyProtection="1">
      <alignment horizontal="center" vertical="center" wrapText="1"/>
    </xf>
    <xf numFmtId="0" fontId="3" fillId="2" borderId="41" xfId="0" applyFont="1" applyFill="1" applyBorder="1" applyAlignment="1" applyProtection="1">
      <alignment horizontal="center" vertical="center" wrapText="1"/>
    </xf>
    <xf numFmtId="0" fontId="0" fillId="2" borderId="41" xfId="0" applyFill="1" applyBorder="1" applyAlignment="1" applyProtection="1">
      <alignment horizontal="center" vertical="center" wrapText="1"/>
    </xf>
    <xf numFmtId="0" fontId="3" fillId="2" borderId="46" xfId="0" applyFont="1" applyFill="1" applyBorder="1" applyAlignment="1" applyProtection="1">
      <alignment horizontal="center" vertical="center" wrapText="1"/>
    </xf>
    <xf numFmtId="0" fontId="0" fillId="2" borderId="47" xfId="0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 wrapText="1"/>
    </xf>
    <xf numFmtId="0" fontId="0" fillId="0" borderId="47" xfId="0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vertical="center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 wrapText="1"/>
    </xf>
    <xf numFmtId="1" fontId="2" fillId="5" borderId="10" xfId="0" applyNumberFormat="1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3" borderId="12" xfId="0" applyFill="1" applyBorder="1" applyAlignment="1" applyProtection="1">
      <alignment wrapText="1"/>
    </xf>
    <xf numFmtId="0" fontId="0" fillId="0" borderId="45" xfId="0" applyBorder="1" applyAlignment="1" applyProtection="1">
      <alignment horizontal="center" vertical="center" wrapText="1"/>
    </xf>
    <xf numFmtId="0" fontId="10" fillId="6" borderId="14" xfId="0" applyFont="1" applyFill="1" applyBorder="1" applyAlignment="1" applyProtection="1">
      <alignment vertical="center" wrapText="1"/>
    </xf>
    <xf numFmtId="0" fontId="0" fillId="6" borderId="15" xfId="0" applyFill="1" applyBorder="1" applyAlignment="1" applyProtection="1">
      <alignment vertical="center" wrapText="1"/>
    </xf>
    <xf numFmtId="0" fontId="3" fillId="3" borderId="47" xfId="0" applyFont="1" applyFill="1" applyBorder="1" applyAlignment="1" applyProtection="1">
      <alignment horizontal="center" vertical="center" wrapText="1"/>
    </xf>
    <xf numFmtId="0" fontId="0" fillId="3" borderId="46" xfId="0" applyFill="1" applyBorder="1" applyAlignment="1" applyProtection="1">
      <alignment horizontal="center" vertical="center" wrapText="1"/>
    </xf>
    <xf numFmtId="2" fontId="3" fillId="2" borderId="41" xfId="0" applyNumberFormat="1" applyFont="1" applyFill="1" applyBorder="1" applyAlignment="1" applyProtection="1">
      <alignment horizontal="center" vertical="center" wrapText="1"/>
    </xf>
    <xf numFmtId="2" fontId="3" fillId="2" borderId="46" xfId="0" applyNumberFormat="1" applyFont="1" applyFill="1" applyBorder="1" applyAlignment="1" applyProtection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2" fillId="3" borderId="11" xfId="0" applyNumberFormat="1" applyFont="1" applyFill="1" applyBorder="1" applyAlignment="1" applyProtection="1">
      <alignment horizontal="center" vertical="center" wrapText="1"/>
    </xf>
    <xf numFmtId="0" fontId="0" fillId="3" borderId="64" xfId="0" applyFill="1" applyBorder="1" applyAlignment="1" applyProtection="1">
      <alignment horizontal="center" vertical="center" wrapText="1"/>
    </xf>
    <xf numFmtId="0" fontId="0" fillId="3" borderId="65" xfId="0" applyFill="1" applyBorder="1" applyAlignment="1" applyProtection="1">
      <alignment horizontal="center" vertical="center" wrapText="1"/>
    </xf>
    <xf numFmtId="164" fontId="0" fillId="3" borderId="11" xfId="0" applyNumberFormat="1" applyFill="1" applyBorder="1" applyAlignment="1" applyProtection="1">
      <alignment horizontal="center"/>
    </xf>
    <xf numFmtId="0" fontId="0" fillId="0" borderId="64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8" borderId="11" xfId="0" applyFont="1" applyFill="1" applyBorder="1" applyAlignment="1" applyProtection="1">
      <alignment horizontal="left"/>
    </xf>
    <xf numFmtId="0" fontId="2" fillId="8" borderId="10" xfId="0" applyFont="1" applyFill="1" applyBorder="1" applyAlignment="1"/>
    <xf numFmtId="0" fontId="2" fillId="8" borderId="11" xfId="0" applyFont="1" applyFill="1" applyBorder="1" applyAlignment="1" applyProtection="1">
      <alignment horizontal="left" wrapText="1"/>
    </xf>
    <xf numFmtId="0" fontId="2" fillId="8" borderId="64" xfId="0" applyFont="1" applyFill="1" applyBorder="1" applyAlignment="1">
      <alignment wrapText="1"/>
    </xf>
    <xf numFmtId="0" fontId="2" fillId="8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FFEC"/>
      <color rgb="FF00FF80"/>
      <color rgb="FFC5FFE2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104775</xdr:rowOff>
    </xdr:from>
    <xdr:to>
      <xdr:col>2</xdr:col>
      <xdr:colOff>950242</xdr:colOff>
      <xdr:row>1</xdr:row>
      <xdr:rowOff>495300</xdr:rowOff>
    </xdr:to>
    <xdr:pic>
      <xdr:nvPicPr>
        <xdr:cNvPr id="2" name="Picture 44" descr="UTSWlogo-colorsmall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04775"/>
          <a:ext cx="2362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29461</xdr:colOff>
      <xdr:row>43</xdr:row>
      <xdr:rowOff>98196</xdr:rowOff>
    </xdr:from>
    <xdr:to>
      <xdr:col>19</xdr:col>
      <xdr:colOff>184904</xdr:colOff>
      <xdr:row>84</xdr:row>
      <xdr:rowOff>16104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61677" y="10781907"/>
          <a:ext cx="6999696" cy="63988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18</xdr:row>
          <xdr:rowOff>0</xdr:rowOff>
        </xdr:from>
        <xdr:to>
          <xdr:col>4</xdr:col>
          <xdr:colOff>38100</xdr:colOff>
          <xdr:row>18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17</xdr:col>
      <xdr:colOff>481158</xdr:colOff>
      <xdr:row>45</xdr:row>
      <xdr:rowOff>78559</xdr:rowOff>
    </xdr:from>
    <xdr:ext cx="707011" cy="1247087"/>
    <xdr:sp macro="" textlink="">
      <xdr:nvSpPr>
        <xdr:cNvPr id="3" name="TextBox 2"/>
        <xdr:cNvSpPr txBox="1"/>
      </xdr:nvSpPr>
      <xdr:spPr>
        <a:xfrm>
          <a:off x="15239998" y="11115775"/>
          <a:ext cx="707011" cy="124708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/>
            <a:t>PTV</a:t>
          </a:r>
          <a:r>
            <a:rPr lang="en-US" sz="1200" b="1" baseline="0"/>
            <a:t> </a:t>
          </a:r>
        </a:p>
        <a:p>
          <a:r>
            <a:rPr lang="en-US" sz="1200" b="1" baseline="0"/>
            <a:t>Volume</a:t>
          </a:r>
        </a:p>
        <a:p>
          <a:r>
            <a:rPr lang="en-US" sz="1200" b="1" baseline="0"/>
            <a:t>in cc</a:t>
          </a:r>
          <a:endParaRPr lang="en-US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tabSelected="1" zoomScale="97" zoomScaleNormal="97" workbookViewId="0">
      <selection activeCell="L22" sqref="L22"/>
    </sheetView>
  </sheetViews>
  <sheetFormatPr defaultRowHeight="12.75" x14ac:dyDescent="0.2"/>
  <cols>
    <col min="1" max="1" width="3.42578125" style="3" customWidth="1"/>
    <col min="2" max="2" width="22.85546875" style="3" customWidth="1"/>
    <col min="3" max="3" width="20.42578125" style="3" customWidth="1"/>
    <col min="4" max="4" width="10.42578125" style="3" customWidth="1"/>
    <col min="5" max="5" width="11.28515625" style="3" customWidth="1"/>
    <col min="6" max="6" width="6.85546875" style="3" customWidth="1"/>
    <col min="7" max="7" width="27.42578125" style="3" customWidth="1"/>
    <col min="8" max="8" width="13.85546875" style="3" customWidth="1"/>
    <col min="9" max="9" width="20.28515625" style="3" customWidth="1"/>
    <col min="10" max="10" width="2.28515625" style="3" customWidth="1"/>
    <col min="11" max="11" width="13.140625" style="3" customWidth="1"/>
    <col min="12" max="12" width="16.42578125" style="3" customWidth="1"/>
    <col min="13" max="13" width="15.85546875" style="3" customWidth="1"/>
    <col min="14" max="16384" width="9.140625" style="3"/>
  </cols>
  <sheetData>
    <row r="1" spans="2:13" ht="20.25" customHeight="1" x14ac:dyDescent="0.2">
      <c r="B1" s="2"/>
      <c r="C1" s="2"/>
      <c r="D1" s="119" t="s">
        <v>42</v>
      </c>
      <c r="E1" s="120"/>
      <c r="F1" s="120"/>
      <c r="G1" s="120"/>
      <c r="H1" s="120"/>
      <c r="I1" s="121"/>
    </row>
    <row r="2" spans="2:13" ht="41.25" customHeight="1" thickBot="1" x14ac:dyDescent="0.25">
      <c r="B2" s="4"/>
      <c r="C2" s="4"/>
      <c r="D2" s="122"/>
      <c r="E2" s="122"/>
      <c r="F2" s="122"/>
      <c r="G2" s="122"/>
      <c r="H2" s="122"/>
      <c r="I2" s="123"/>
      <c r="J2" s="5"/>
      <c r="K2" s="5"/>
      <c r="L2" s="5"/>
      <c r="M2" s="5"/>
    </row>
    <row r="3" spans="2:13" ht="18" customHeight="1" thickTop="1" x14ac:dyDescent="0.2">
      <c r="B3" s="61" t="s">
        <v>107</v>
      </c>
      <c r="C3" s="172" t="s">
        <v>108</v>
      </c>
      <c r="D3" s="173"/>
      <c r="E3" s="173"/>
      <c r="F3" s="174"/>
      <c r="G3" s="6" t="s">
        <v>14</v>
      </c>
      <c r="H3" s="14">
        <v>1</v>
      </c>
      <c r="I3" s="128" t="s">
        <v>87</v>
      </c>
      <c r="J3" s="5"/>
      <c r="K3" s="105" t="s">
        <v>110</v>
      </c>
      <c r="L3" s="106">
        <v>43755</v>
      </c>
      <c r="M3" s="5"/>
    </row>
    <row r="4" spans="2:13" ht="18" customHeight="1" x14ac:dyDescent="0.2">
      <c r="B4" s="62" t="s">
        <v>2</v>
      </c>
      <c r="C4" s="71">
        <v>18</v>
      </c>
      <c r="D4" s="8" t="s">
        <v>15</v>
      </c>
      <c r="E4" s="177">
        <v>3</v>
      </c>
      <c r="F4" s="178"/>
      <c r="G4" s="8" t="s">
        <v>9</v>
      </c>
      <c r="H4" s="71">
        <f>C4*E4</f>
        <v>54</v>
      </c>
      <c r="I4" s="129"/>
      <c r="J4" s="5"/>
      <c r="K4" s="7"/>
      <c r="L4" s="9"/>
      <c r="M4" s="10"/>
    </row>
    <row r="5" spans="2:13" ht="18" customHeight="1" thickBot="1" x14ac:dyDescent="0.25">
      <c r="B5" s="63" t="s">
        <v>6</v>
      </c>
      <c r="C5" s="15"/>
      <c r="D5" s="8" t="s">
        <v>10</v>
      </c>
      <c r="E5" s="179" t="s">
        <v>12</v>
      </c>
      <c r="F5" s="180"/>
      <c r="G5" s="8" t="s">
        <v>8</v>
      </c>
      <c r="H5" s="16">
        <v>41474</v>
      </c>
      <c r="I5" s="129"/>
      <c r="J5" s="5"/>
      <c r="K5" s="7"/>
      <c r="L5" s="5"/>
      <c r="M5" s="10"/>
    </row>
    <row r="6" spans="2:13" ht="18" customHeight="1" thickTop="1" thickBot="1" x14ac:dyDescent="0.25">
      <c r="B6" s="64" t="s">
        <v>0</v>
      </c>
      <c r="C6" s="11" t="s">
        <v>23</v>
      </c>
      <c r="D6" s="183" t="s">
        <v>3</v>
      </c>
      <c r="E6" s="184"/>
      <c r="F6" s="52" t="s">
        <v>5</v>
      </c>
      <c r="G6" s="12" t="s">
        <v>4</v>
      </c>
      <c r="H6" s="12" t="s">
        <v>13</v>
      </c>
      <c r="I6" s="129"/>
      <c r="J6" s="5"/>
      <c r="K6" s="13" t="s">
        <v>7</v>
      </c>
      <c r="L6" s="5"/>
      <c r="M6" s="5"/>
    </row>
    <row r="7" spans="2:13" ht="18" customHeight="1" thickTop="1" x14ac:dyDescent="0.2">
      <c r="B7" s="186" t="s">
        <v>27</v>
      </c>
      <c r="C7" s="81" t="s">
        <v>50</v>
      </c>
      <c r="D7" s="132" t="s">
        <v>25</v>
      </c>
      <c r="E7" s="133"/>
      <c r="F7" s="77"/>
      <c r="G7" s="88"/>
      <c r="H7" s="29" t="str">
        <f>IF(G7&lt;&gt;"None","Yes","No")</f>
        <v>Yes</v>
      </c>
      <c r="I7" s="129"/>
      <c r="J7" s="5"/>
      <c r="K7" s="9" t="s">
        <v>80</v>
      </c>
      <c r="L7" s="5"/>
      <c r="M7" s="5"/>
    </row>
    <row r="8" spans="2:13" ht="18" customHeight="1" x14ac:dyDescent="0.2">
      <c r="B8" s="186"/>
      <c r="C8" s="82" t="s">
        <v>24</v>
      </c>
      <c r="D8" s="134" t="s">
        <v>25</v>
      </c>
      <c r="E8" s="135"/>
      <c r="F8" s="78" t="s">
        <v>26</v>
      </c>
      <c r="G8" s="89"/>
      <c r="H8" s="92"/>
      <c r="I8" s="129"/>
      <c r="J8" s="5"/>
      <c r="K8" s="9" t="s">
        <v>34</v>
      </c>
      <c r="L8" s="5"/>
      <c r="M8" s="5"/>
    </row>
    <row r="9" spans="2:13" ht="18" customHeight="1" x14ac:dyDescent="0.2">
      <c r="B9" s="145" t="s">
        <v>105</v>
      </c>
      <c r="C9" s="83" t="s">
        <v>51</v>
      </c>
      <c r="D9" s="85" t="s">
        <v>52</v>
      </c>
      <c r="E9" s="86">
        <v>0.95</v>
      </c>
      <c r="F9" s="27" t="s">
        <v>53</v>
      </c>
      <c r="G9" s="90"/>
      <c r="H9" s="143" t="str">
        <f>IF(G9&lt;E9,"No", IF(G10&lt;E10, "No", "Yes"))</f>
        <v>No</v>
      </c>
      <c r="I9" s="129"/>
      <c r="J9" s="5"/>
      <c r="K9" s="9" t="s">
        <v>81</v>
      </c>
      <c r="L9" s="5"/>
      <c r="M9" s="5"/>
    </row>
    <row r="10" spans="2:13" ht="18" customHeight="1" x14ac:dyDescent="0.2">
      <c r="B10" s="146"/>
      <c r="C10" s="83" t="s">
        <v>54</v>
      </c>
      <c r="D10" s="85" t="s">
        <v>52</v>
      </c>
      <c r="E10" s="87">
        <f>H4*0.9</f>
        <v>48.6</v>
      </c>
      <c r="F10" s="27" t="s">
        <v>11</v>
      </c>
      <c r="G10" s="91"/>
      <c r="H10" s="144"/>
      <c r="I10" s="129"/>
      <c r="J10" s="5"/>
      <c r="K10" s="9" t="s">
        <v>82</v>
      </c>
      <c r="L10" s="5"/>
      <c r="M10" s="9"/>
    </row>
    <row r="11" spans="2:13" ht="18" customHeight="1" x14ac:dyDescent="0.2">
      <c r="B11" s="146"/>
      <c r="C11" s="83" t="s">
        <v>95</v>
      </c>
      <c r="D11" s="85" t="s">
        <v>96</v>
      </c>
      <c r="E11" s="87" t="s">
        <v>97</v>
      </c>
      <c r="F11" s="27"/>
      <c r="G11" s="90"/>
      <c r="H11" s="26" t="str">
        <f>IF(G11&lt;0.6,"No",IF(G11&gt;0.9,"No","Yes"))</f>
        <v>No</v>
      </c>
      <c r="I11" s="129"/>
      <c r="J11" s="5"/>
      <c r="K11" s="9" t="s">
        <v>98</v>
      </c>
      <c r="L11" s="5"/>
      <c r="M11" s="9"/>
    </row>
    <row r="12" spans="2:13" ht="18" customHeight="1" x14ac:dyDescent="0.2">
      <c r="B12" s="146"/>
      <c r="C12" s="83" t="s">
        <v>89</v>
      </c>
      <c r="D12" s="124" t="s">
        <v>90</v>
      </c>
      <c r="E12" s="125"/>
      <c r="F12" s="27"/>
      <c r="G12" s="126"/>
      <c r="H12" s="127"/>
      <c r="I12" s="130"/>
      <c r="J12" s="5"/>
      <c r="K12" s="9" t="s">
        <v>94</v>
      </c>
      <c r="L12" s="5"/>
      <c r="M12" s="9"/>
    </row>
    <row r="13" spans="2:13" ht="18" customHeight="1" x14ac:dyDescent="0.2">
      <c r="B13" s="146"/>
      <c r="C13" s="83" t="s">
        <v>115</v>
      </c>
      <c r="D13" s="85" t="s">
        <v>30</v>
      </c>
      <c r="E13" s="87">
        <v>1.2</v>
      </c>
      <c r="F13" s="27"/>
      <c r="G13" s="109"/>
      <c r="H13" s="74" t="str">
        <f>IF(G13&gt;E13,"No", "Yes")</f>
        <v>Yes</v>
      </c>
      <c r="I13" s="130"/>
      <c r="J13" s="5"/>
      <c r="K13" s="9" t="s">
        <v>116</v>
      </c>
      <c r="L13" s="5"/>
      <c r="M13" s="9"/>
    </row>
    <row r="14" spans="2:13" ht="18" customHeight="1" x14ac:dyDescent="0.2">
      <c r="B14" s="147"/>
      <c r="C14" s="84" t="s">
        <v>93</v>
      </c>
      <c r="D14" s="50" t="s">
        <v>30</v>
      </c>
      <c r="E14" s="36">
        <v>0.15</v>
      </c>
      <c r="F14" s="22"/>
      <c r="G14" s="76"/>
      <c r="H14" s="75" t="str">
        <f>IF(G14&gt;E14,"No", "Yes")</f>
        <v>Yes</v>
      </c>
      <c r="I14" s="131"/>
      <c r="J14" s="5"/>
      <c r="K14" s="9" t="s">
        <v>114</v>
      </c>
      <c r="L14" s="5"/>
      <c r="M14" s="9"/>
    </row>
    <row r="15" spans="2:13" ht="18" customHeight="1" x14ac:dyDescent="0.2">
      <c r="B15" s="164" t="s">
        <v>31</v>
      </c>
      <c r="C15" s="17" t="s">
        <v>35</v>
      </c>
      <c r="D15" s="42" t="s">
        <v>30</v>
      </c>
      <c r="E15" s="44">
        <v>0.35</v>
      </c>
      <c r="F15" s="23" t="s">
        <v>26</v>
      </c>
      <c r="G15" s="45"/>
      <c r="H15" s="181" t="str">
        <f>IF(G15&gt;E15,"No",IF(G16&gt;E16,"No","Yes"))</f>
        <v>Yes</v>
      </c>
      <c r="I15" s="154" t="s">
        <v>67</v>
      </c>
      <c r="K15" s="9" t="s">
        <v>84</v>
      </c>
    </row>
    <row r="16" spans="2:13" ht="18" customHeight="1" x14ac:dyDescent="0.2">
      <c r="B16" s="165"/>
      <c r="C16" s="18" t="s">
        <v>103</v>
      </c>
      <c r="D16" s="43" t="s">
        <v>30</v>
      </c>
      <c r="E16" s="34">
        <v>22.5</v>
      </c>
      <c r="F16" s="24" t="s">
        <v>11</v>
      </c>
      <c r="G16" s="46"/>
      <c r="H16" s="182"/>
      <c r="I16" s="155"/>
      <c r="K16" s="9" t="s">
        <v>83</v>
      </c>
    </row>
    <row r="17" spans="2:13" ht="18" customHeight="1" x14ac:dyDescent="0.2">
      <c r="B17" s="160" t="s">
        <v>65</v>
      </c>
      <c r="C17" s="19" t="s">
        <v>37</v>
      </c>
      <c r="D17" s="47" t="s">
        <v>30</v>
      </c>
      <c r="E17" s="35">
        <v>5</v>
      </c>
      <c r="F17" s="25" t="s">
        <v>26</v>
      </c>
      <c r="G17" s="41"/>
      <c r="H17" s="136" t="str">
        <f>IF(G17&gt;E17,"No", IF(G18&gt;E18, "No", "Yes"))</f>
        <v>Yes</v>
      </c>
      <c r="I17" s="156" t="s">
        <v>68</v>
      </c>
      <c r="J17" s="5"/>
      <c r="K17" s="9"/>
      <c r="L17" s="5"/>
      <c r="M17" s="5"/>
    </row>
    <row r="18" spans="2:13" ht="18" customHeight="1" x14ac:dyDescent="0.2">
      <c r="B18" s="161"/>
      <c r="C18" s="21" t="s">
        <v>22</v>
      </c>
      <c r="D18" s="50" t="s">
        <v>30</v>
      </c>
      <c r="E18" s="32">
        <v>25.2</v>
      </c>
      <c r="F18" s="22" t="s">
        <v>11</v>
      </c>
      <c r="G18" s="40"/>
      <c r="H18" s="137"/>
      <c r="I18" s="157"/>
      <c r="K18" s="9"/>
    </row>
    <row r="19" spans="2:13" ht="18" customHeight="1" x14ac:dyDescent="0.2">
      <c r="B19" s="162" t="s">
        <v>28</v>
      </c>
      <c r="C19" s="17" t="s">
        <v>32</v>
      </c>
      <c r="D19" s="55" t="s">
        <v>30</v>
      </c>
      <c r="E19" s="33">
        <v>3</v>
      </c>
      <c r="F19" s="23" t="s">
        <v>26</v>
      </c>
      <c r="G19" s="41"/>
      <c r="H19" s="141" t="str">
        <f>IF(G19&gt;E19,"No", IF(G20&gt;E20, "No", "Yes"))</f>
        <v>Yes</v>
      </c>
      <c r="I19" s="154" t="s">
        <v>69</v>
      </c>
      <c r="J19" s="5"/>
      <c r="K19" s="9"/>
      <c r="L19" s="5"/>
      <c r="M19" s="5"/>
    </row>
    <row r="20" spans="2:13" ht="18" customHeight="1" x14ac:dyDescent="0.2">
      <c r="B20" s="163"/>
      <c r="C20" s="18" t="s">
        <v>103</v>
      </c>
      <c r="D20" s="43" t="s">
        <v>30</v>
      </c>
      <c r="E20" s="34">
        <v>26</v>
      </c>
      <c r="F20" s="24" t="s">
        <v>11</v>
      </c>
      <c r="G20" s="40"/>
      <c r="H20" s="142"/>
      <c r="I20" s="155"/>
      <c r="K20" s="9"/>
    </row>
    <row r="21" spans="2:13" ht="18" customHeight="1" x14ac:dyDescent="0.2">
      <c r="B21" s="160" t="s">
        <v>16</v>
      </c>
      <c r="C21" s="19" t="s">
        <v>38</v>
      </c>
      <c r="D21" s="47" t="s">
        <v>30</v>
      </c>
      <c r="E21" s="35">
        <v>15</v>
      </c>
      <c r="F21" s="25" t="s">
        <v>26</v>
      </c>
      <c r="G21" s="41"/>
      <c r="H21" s="136" t="str">
        <f>IF(G21&gt;E21,"No", IF(G22&gt;E22, "No", "Yes"))</f>
        <v>Yes</v>
      </c>
      <c r="I21" s="156" t="s">
        <v>70</v>
      </c>
      <c r="J21" s="5"/>
      <c r="K21" s="9"/>
      <c r="L21" s="5"/>
      <c r="M21" s="5"/>
    </row>
    <row r="22" spans="2:13" ht="18" customHeight="1" x14ac:dyDescent="0.2">
      <c r="B22" s="161"/>
      <c r="C22" s="18" t="s">
        <v>103</v>
      </c>
      <c r="D22" s="50" t="s">
        <v>30</v>
      </c>
      <c r="E22" s="32">
        <v>30</v>
      </c>
      <c r="F22" s="22" t="s">
        <v>11</v>
      </c>
      <c r="G22" s="40"/>
      <c r="H22" s="137"/>
      <c r="I22" s="157"/>
      <c r="K22" s="9"/>
    </row>
    <row r="23" spans="2:13" ht="18" customHeight="1" x14ac:dyDescent="0.2">
      <c r="B23" s="162" t="s">
        <v>17</v>
      </c>
      <c r="C23" s="17" t="s">
        <v>39</v>
      </c>
      <c r="D23" s="55" t="s">
        <v>30</v>
      </c>
      <c r="E23" s="33">
        <v>10</v>
      </c>
      <c r="F23" s="23" t="s">
        <v>26</v>
      </c>
      <c r="G23" s="41"/>
      <c r="H23" s="141" t="str">
        <f>IF(G23&gt;E23,"No", IF(G24&gt;E24, "No", "Yes"))</f>
        <v>Yes</v>
      </c>
      <c r="I23" s="154" t="s">
        <v>71</v>
      </c>
      <c r="J23" s="5"/>
      <c r="K23" s="9"/>
      <c r="L23" s="5"/>
      <c r="M23" s="5"/>
    </row>
    <row r="24" spans="2:13" ht="18" customHeight="1" x14ac:dyDescent="0.2">
      <c r="B24" s="163"/>
      <c r="C24" s="18" t="s">
        <v>22</v>
      </c>
      <c r="D24" s="43" t="s">
        <v>30</v>
      </c>
      <c r="E24" s="34">
        <v>45</v>
      </c>
      <c r="F24" s="24" t="s">
        <v>11</v>
      </c>
      <c r="G24" s="40"/>
      <c r="H24" s="142"/>
      <c r="I24" s="155"/>
      <c r="K24" s="9"/>
    </row>
    <row r="25" spans="2:13" ht="18" customHeight="1" x14ac:dyDescent="0.2">
      <c r="B25" s="160" t="s">
        <v>66</v>
      </c>
      <c r="C25" s="19" t="s">
        <v>40</v>
      </c>
      <c r="D25" s="47" t="s">
        <v>30</v>
      </c>
      <c r="E25" s="35">
        <v>5</v>
      </c>
      <c r="F25" s="25" t="s">
        <v>26</v>
      </c>
      <c r="G25" s="41"/>
      <c r="H25" s="136" t="str">
        <f>IF(G25&gt;E25,"No", IF(G26&gt;E26, "No", "Yes"))</f>
        <v>Yes</v>
      </c>
      <c r="I25" s="156" t="s">
        <v>68</v>
      </c>
      <c r="J25" s="5"/>
      <c r="K25" s="9"/>
      <c r="L25" s="5"/>
      <c r="M25" s="5"/>
    </row>
    <row r="26" spans="2:13" ht="18" customHeight="1" x14ac:dyDescent="0.2">
      <c r="B26" s="161"/>
      <c r="C26" s="18" t="s">
        <v>103</v>
      </c>
      <c r="D26" s="50" t="s">
        <v>30</v>
      </c>
      <c r="E26" s="32">
        <v>30</v>
      </c>
      <c r="F26" s="22" t="s">
        <v>11</v>
      </c>
      <c r="G26" s="40"/>
      <c r="H26" s="137"/>
      <c r="I26" s="157"/>
      <c r="K26" s="9"/>
    </row>
    <row r="27" spans="2:13" ht="18" customHeight="1" x14ac:dyDescent="0.2">
      <c r="B27" s="164" t="s">
        <v>29</v>
      </c>
      <c r="C27" s="17" t="s">
        <v>41</v>
      </c>
      <c r="D27" s="51" t="s">
        <v>30</v>
      </c>
      <c r="E27" s="33">
        <v>5</v>
      </c>
      <c r="F27" s="23" t="s">
        <v>26</v>
      </c>
      <c r="G27" s="41"/>
      <c r="H27" s="136" t="str">
        <f>IF(G27&gt;E27,"No", IF(G28&gt;E28, "No", "Yes"))</f>
        <v>Yes</v>
      </c>
      <c r="I27" s="154" t="s">
        <v>72</v>
      </c>
      <c r="K27" s="9"/>
    </row>
    <row r="28" spans="2:13" ht="18" customHeight="1" x14ac:dyDescent="0.2">
      <c r="B28" s="167"/>
      <c r="C28" s="18" t="s">
        <v>103</v>
      </c>
      <c r="D28" s="31" t="s">
        <v>30</v>
      </c>
      <c r="E28" s="34">
        <v>50</v>
      </c>
      <c r="F28" s="24" t="s">
        <v>11</v>
      </c>
      <c r="G28" s="40"/>
      <c r="H28" s="137"/>
      <c r="I28" s="155"/>
      <c r="K28" s="9"/>
    </row>
    <row r="29" spans="2:13" ht="18" customHeight="1" x14ac:dyDescent="0.2">
      <c r="B29" s="166" t="s">
        <v>1</v>
      </c>
      <c r="C29" s="19" t="s">
        <v>33</v>
      </c>
      <c r="D29" s="47" t="s">
        <v>30</v>
      </c>
      <c r="E29" s="48">
        <v>10</v>
      </c>
      <c r="F29" s="49" t="s">
        <v>26</v>
      </c>
      <c r="G29" s="41"/>
      <c r="H29" s="158" t="str">
        <f>IF(G29&gt;E29, "No", IF(G30&gt;E30, "No", "Yes"))</f>
        <v>Yes</v>
      </c>
      <c r="I29" s="156" t="s">
        <v>73</v>
      </c>
      <c r="K29" s="9"/>
    </row>
    <row r="30" spans="2:13" ht="18" customHeight="1" x14ac:dyDescent="0.2">
      <c r="B30" s="167"/>
      <c r="C30" s="18" t="s">
        <v>103</v>
      </c>
      <c r="D30" s="50" t="s">
        <v>30</v>
      </c>
      <c r="E30" s="32">
        <v>33</v>
      </c>
      <c r="F30" s="22" t="s">
        <v>26</v>
      </c>
      <c r="G30" s="41"/>
      <c r="H30" s="159"/>
      <c r="I30" s="157"/>
      <c r="K30" s="9"/>
    </row>
    <row r="31" spans="2:13" ht="18" customHeight="1" x14ac:dyDescent="0.2">
      <c r="B31" s="162" t="s">
        <v>18</v>
      </c>
      <c r="C31" s="17" t="s">
        <v>36</v>
      </c>
      <c r="D31" s="55" t="s">
        <v>30</v>
      </c>
      <c r="E31" s="33">
        <v>5</v>
      </c>
      <c r="F31" s="23" t="s">
        <v>26</v>
      </c>
      <c r="G31" s="41"/>
      <c r="H31" s="141" t="str">
        <f>IF(G31&gt;E31,"No", IF(G32&gt;E32, "No", "Yes"))</f>
        <v>Yes</v>
      </c>
      <c r="I31" s="154" t="s">
        <v>74</v>
      </c>
      <c r="K31" s="9"/>
    </row>
    <row r="32" spans="2:13" ht="18" customHeight="1" x14ac:dyDescent="0.2">
      <c r="B32" s="163"/>
      <c r="C32" s="18" t="s">
        <v>103</v>
      </c>
      <c r="D32" s="43" t="s">
        <v>30</v>
      </c>
      <c r="E32" s="34">
        <v>30</v>
      </c>
      <c r="F32" s="24" t="s">
        <v>11</v>
      </c>
      <c r="G32" s="40"/>
      <c r="H32" s="142"/>
      <c r="I32" s="155"/>
      <c r="K32" s="9"/>
    </row>
    <row r="33" spans="2:13" ht="18" customHeight="1" x14ac:dyDescent="0.2">
      <c r="B33" s="160" t="s">
        <v>62</v>
      </c>
      <c r="C33" s="19" t="s">
        <v>38</v>
      </c>
      <c r="D33" s="47" t="s">
        <v>30</v>
      </c>
      <c r="E33" s="35">
        <v>20</v>
      </c>
      <c r="F33" s="25" t="s">
        <v>26</v>
      </c>
      <c r="G33" s="41"/>
      <c r="H33" s="158" t="str">
        <f>IF(G33&gt;E33,"No", IF(G34&gt;E34, "No", "Yes"))</f>
        <v>Yes</v>
      </c>
      <c r="I33" s="156" t="s">
        <v>75</v>
      </c>
      <c r="K33" s="9"/>
    </row>
    <row r="34" spans="2:13" ht="18" customHeight="1" thickBot="1" x14ac:dyDescent="0.25">
      <c r="B34" s="190"/>
      <c r="C34" s="18" t="s">
        <v>103</v>
      </c>
      <c r="D34" s="79" t="s">
        <v>30</v>
      </c>
      <c r="E34" s="69">
        <v>30</v>
      </c>
      <c r="F34" s="70" t="s">
        <v>11</v>
      </c>
      <c r="G34" s="56"/>
      <c r="H34" s="185"/>
      <c r="I34" s="157"/>
      <c r="J34" s="5"/>
      <c r="K34" s="9"/>
      <c r="L34" s="5"/>
      <c r="M34" s="5"/>
    </row>
    <row r="35" spans="2:13" ht="18" customHeight="1" thickTop="1" thickBot="1" x14ac:dyDescent="0.25">
      <c r="B35" s="65" t="s">
        <v>55</v>
      </c>
      <c r="C35" s="60" t="s">
        <v>56</v>
      </c>
      <c r="D35" s="187" t="s">
        <v>57</v>
      </c>
      <c r="E35" s="188"/>
      <c r="F35" s="138"/>
      <c r="G35" s="139"/>
      <c r="H35" s="139"/>
      <c r="I35" s="140"/>
      <c r="J35" s="5"/>
      <c r="K35" s="9"/>
      <c r="L35" s="5"/>
      <c r="M35" s="5"/>
    </row>
    <row r="36" spans="2:13" ht="23.25" customHeight="1" thickTop="1" x14ac:dyDescent="0.2">
      <c r="B36" s="189" t="s">
        <v>21</v>
      </c>
      <c r="C36" s="57" t="s">
        <v>58</v>
      </c>
      <c r="D36" s="168">
        <v>10.5</v>
      </c>
      <c r="E36" s="169"/>
      <c r="F36" s="58" t="s">
        <v>26</v>
      </c>
      <c r="G36" s="59"/>
      <c r="H36" s="175" t="str">
        <f>IF(G36&lt;1500,"No",IF(G37&lt;1000,"No","Yes"))</f>
        <v>No</v>
      </c>
      <c r="I36" s="80" t="s">
        <v>76</v>
      </c>
      <c r="J36" s="5"/>
      <c r="K36" s="9" t="s">
        <v>122</v>
      </c>
      <c r="L36" s="5"/>
      <c r="M36" s="5"/>
    </row>
    <row r="37" spans="2:13" ht="23.25" customHeight="1" x14ac:dyDescent="0.2">
      <c r="B37" s="160"/>
      <c r="C37" s="20" t="s">
        <v>59</v>
      </c>
      <c r="D37" s="170">
        <v>11.4</v>
      </c>
      <c r="E37" s="171">
        <v>1000</v>
      </c>
      <c r="F37" s="30" t="s">
        <v>26</v>
      </c>
      <c r="G37" s="39"/>
      <c r="H37" s="176"/>
      <c r="I37" s="66" t="s">
        <v>77</v>
      </c>
      <c r="J37" s="5"/>
      <c r="K37" s="9" t="s">
        <v>123</v>
      </c>
      <c r="L37" s="5"/>
      <c r="M37" s="5"/>
    </row>
    <row r="38" spans="2:13" ht="23.25" customHeight="1" x14ac:dyDescent="0.2">
      <c r="B38" s="67" t="s">
        <v>19</v>
      </c>
      <c r="C38" s="29" t="s">
        <v>60</v>
      </c>
      <c r="D38" s="150">
        <v>17.100000000000001</v>
      </c>
      <c r="E38" s="151">
        <v>700</v>
      </c>
      <c r="F38" s="1" t="s">
        <v>26</v>
      </c>
      <c r="G38" s="37"/>
      <c r="H38" s="28" t="str">
        <f>IF(G38&gt;=700,"Yes", "No")</f>
        <v>No</v>
      </c>
      <c r="I38" s="73" t="s">
        <v>78</v>
      </c>
      <c r="J38" s="5"/>
      <c r="K38" s="9" t="s">
        <v>85</v>
      </c>
      <c r="L38" s="5"/>
      <c r="M38" s="5"/>
    </row>
    <row r="39" spans="2:13" ht="24.75" customHeight="1" x14ac:dyDescent="0.2">
      <c r="B39" s="93" t="s">
        <v>20</v>
      </c>
      <c r="C39" s="68" t="s">
        <v>61</v>
      </c>
      <c r="D39" s="148">
        <v>15</v>
      </c>
      <c r="E39" s="149"/>
      <c r="F39" s="94" t="s">
        <v>26</v>
      </c>
      <c r="G39" s="38"/>
      <c r="H39" s="95" t="str">
        <f>IF(G39&gt;=200,"Yes", "No")</f>
        <v>No</v>
      </c>
      <c r="I39" s="80" t="s">
        <v>79</v>
      </c>
      <c r="K39" s="9" t="s">
        <v>86</v>
      </c>
    </row>
    <row r="40" spans="2:13" ht="24.75" customHeight="1" x14ac:dyDescent="0.2">
      <c r="B40" s="191" t="s">
        <v>99</v>
      </c>
      <c r="C40" s="54" t="s">
        <v>106</v>
      </c>
      <c r="D40" s="117">
        <v>20</v>
      </c>
      <c r="E40" s="117"/>
      <c r="F40" s="1" t="s">
        <v>26</v>
      </c>
      <c r="G40" s="194" t="s">
        <v>113</v>
      </c>
      <c r="H40" s="195"/>
      <c r="I40" s="196"/>
      <c r="K40" s="9" t="s">
        <v>111</v>
      </c>
    </row>
    <row r="41" spans="2:13" ht="24.75" customHeight="1" x14ac:dyDescent="0.2">
      <c r="B41" s="192"/>
      <c r="C41" s="54" t="s">
        <v>104</v>
      </c>
      <c r="D41" s="205">
        <f ca="1">FORECAST(D40,OFFSET(D56:D66,MATCH(D40,B56:B66,1)-1,0,2),OFFSET(B56:B66,MATCH(D40,B56:B66,1)-1,0,2))</f>
        <v>5.5681818181818183</v>
      </c>
      <c r="E41" s="205"/>
      <c r="F41" s="1"/>
      <c r="G41" s="110"/>
      <c r="H41" s="28" t="str">
        <f ca="1">IF(G41&gt;D41, "No", "Yes")</f>
        <v>Yes</v>
      </c>
      <c r="I41" s="102"/>
      <c r="K41" s="9" t="s">
        <v>102</v>
      </c>
    </row>
    <row r="42" spans="2:13" ht="24.75" customHeight="1" x14ac:dyDescent="0.2">
      <c r="B42" s="192"/>
      <c r="C42" s="99" t="s">
        <v>100</v>
      </c>
      <c r="D42" s="206">
        <f ca="1">FORECAST(D40,OFFSET(H56:H66,MATCH(D40,B56:B66,1)-1,0,2),OFFSET(B56:B66,MATCH(D40,B56:B66,1)-1,0,2))/100</f>
        <v>0.61863636363636365</v>
      </c>
      <c r="E42" s="206"/>
      <c r="F42" s="100" t="s">
        <v>53</v>
      </c>
      <c r="G42" s="107"/>
      <c r="H42" s="101" t="str">
        <f ca="1">IF(G42&gt;D42, "No", "Yes")</f>
        <v>Yes</v>
      </c>
      <c r="I42" s="98"/>
      <c r="K42" s="9" t="s">
        <v>101</v>
      </c>
    </row>
    <row r="43" spans="2:13" ht="24.75" customHeight="1" thickBot="1" x14ac:dyDescent="0.25">
      <c r="B43" s="193"/>
      <c r="C43" s="96" t="s">
        <v>112</v>
      </c>
      <c r="D43" s="118">
        <v>0.15</v>
      </c>
      <c r="E43" s="118"/>
      <c r="F43" s="97" t="s">
        <v>53</v>
      </c>
      <c r="G43" s="108"/>
      <c r="H43" s="104" t="str">
        <f>IF(G43&gt;D43, "No", "Yes")</f>
        <v>Yes</v>
      </c>
      <c r="I43" s="103"/>
      <c r="K43" s="53" t="s">
        <v>109</v>
      </c>
    </row>
    <row r="44" spans="2:13" ht="14.25" customHeight="1" thickTop="1" x14ac:dyDescent="0.2">
      <c r="B44" s="152" t="s">
        <v>63</v>
      </c>
      <c r="C44" s="153"/>
      <c r="D44" s="153"/>
      <c r="E44" s="153"/>
      <c r="F44" s="153"/>
      <c r="G44" s="153"/>
      <c r="H44" s="153"/>
      <c r="I44" s="72"/>
    </row>
    <row r="45" spans="2:13" ht="14.25" customHeight="1" x14ac:dyDescent="0.2">
      <c r="B45" s="152" t="s">
        <v>64</v>
      </c>
      <c r="C45" s="153"/>
      <c r="D45" s="153"/>
      <c r="E45" s="153"/>
      <c r="F45" s="153"/>
      <c r="G45" s="153"/>
      <c r="H45" s="153"/>
    </row>
    <row r="47" spans="2:13" x14ac:dyDescent="0.2">
      <c r="B47" s="53" t="s">
        <v>43</v>
      </c>
      <c r="C47" s="53" t="s">
        <v>91</v>
      </c>
    </row>
    <row r="48" spans="2:13" x14ac:dyDescent="0.2">
      <c r="B48" s="53" t="s">
        <v>48</v>
      </c>
      <c r="C48" s="53" t="s">
        <v>88</v>
      </c>
    </row>
    <row r="49" spans="2:9" x14ac:dyDescent="0.2">
      <c r="B49" s="53" t="s">
        <v>45</v>
      </c>
      <c r="C49" s="53" t="s">
        <v>92</v>
      </c>
    </row>
    <row r="50" spans="2:9" x14ac:dyDescent="0.2">
      <c r="B50" s="53" t="s">
        <v>47</v>
      </c>
    </row>
    <row r="51" spans="2:9" x14ac:dyDescent="0.2">
      <c r="B51" s="53" t="s">
        <v>44</v>
      </c>
    </row>
    <row r="52" spans="2:9" x14ac:dyDescent="0.2">
      <c r="B52" s="53" t="s">
        <v>46</v>
      </c>
    </row>
    <row r="53" spans="2:9" x14ac:dyDescent="0.2">
      <c r="B53" s="53" t="s">
        <v>49</v>
      </c>
    </row>
    <row r="55" spans="2:9" x14ac:dyDescent="0.2">
      <c r="B55" s="116" t="s">
        <v>117</v>
      </c>
      <c r="C55" s="116" t="s">
        <v>118</v>
      </c>
      <c r="D55" s="202" t="s">
        <v>121</v>
      </c>
      <c r="E55" s="203"/>
      <c r="F55" s="204"/>
      <c r="G55" s="116" t="s">
        <v>119</v>
      </c>
      <c r="H55" s="200" t="s">
        <v>120</v>
      </c>
      <c r="I55" s="201"/>
    </row>
    <row r="56" spans="2:9" x14ac:dyDescent="0.2">
      <c r="B56" s="115">
        <v>1.8</v>
      </c>
      <c r="C56" s="115">
        <v>5.9</v>
      </c>
      <c r="D56" s="197">
        <v>7.5</v>
      </c>
      <c r="E56" s="198"/>
      <c r="F56" s="199"/>
      <c r="G56" s="112">
        <v>50</v>
      </c>
      <c r="H56" s="114">
        <v>57</v>
      </c>
      <c r="I56" s="113"/>
    </row>
    <row r="57" spans="2:9" x14ac:dyDescent="0.2">
      <c r="B57" s="115">
        <v>2.8</v>
      </c>
      <c r="C57" s="115">
        <v>5.5</v>
      </c>
      <c r="D57" s="197">
        <v>6.5</v>
      </c>
      <c r="E57" s="198"/>
      <c r="F57" s="199"/>
      <c r="G57" s="112">
        <v>50</v>
      </c>
      <c r="H57" s="114">
        <v>57</v>
      </c>
      <c r="I57" s="113"/>
    </row>
    <row r="58" spans="2:9" x14ac:dyDescent="0.2">
      <c r="B58" s="115">
        <v>7.4</v>
      </c>
      <c r="C58" s="115">
        <v>5.0999999999999996</v>
      </c>
      <c r="D58" s="197">
        <v>6</v>
      </c>
      <c r="E58" s="198"/>
      <c r="F58" s="199"/>
      <c r="G58" s="112">
        <v>50</v>
      </c>
      <c r="H58" s="114">
        <v>58</v>
      </c>
      <c r="I58" s="113"/>
    </row>
    <row r="59" spans="2:9" x14ac:dyDescent="0.2">
      <c r="B59" s="115">
        <v>13.2</v>
      </c>
      <c r="C59" s="115">
        <v>4.7</v>
      </c>
      <c r="D59" s="197">
        <v>5.8</v>
      </c>
      <c r="E59" s="198"/>
      <c r="F59" s="199"/>
      <c r="G59" s="112">
        <v>50</v>
      </c>
      <c r="H59" s="114">
        <v>58</v>
      </c>
      <c r="I59" s="113"/>
    </row>
    <row r="60" spans="2:9" x14ac:dyDescent="0.2">
      <c r="B60" s="115">
        <v>22</v>
      </c>
      <c r="C60" s="115">
        <v>4.5</v>
      </c>
      <c r="D60" s="197">
        <v>5.5</v>
      </c>
      <c r="E60" s="198"/>
      <c r="F60" s="199"/>
      <c r="G60" s="112">
        <v>54</v>
      </c>
      <c r="H60" s="114">
        <v>63</v>
      </c>
      <c r="I60" s="113"/>
    </row>
    <row r="61" spans="2:9" x14ac:dyDescent="0.2">
      <c r="B61" s="115">
        <v>34</v>
      </c>
      <c r="C61" s="115">
        <v>4.3</v>
      </c>
      <c r="D61" s="197">
        <v>5.3</v>
      </c>
      <c r="E61" s="198"/>
      <c r="F61" s="199"/>
      <c r="G61" s="112">
        <v>58</v>
      </c>
      <c r="H61" s="114">
        <v>68</v>
      </c>
      <c r="I61" s="113"/>
    </row>
    <row r="62" spans="2:9" x14ac:dyDescent="0.2">
      <c r="B62" s="115">
        <v>50</v>
      </c>
      <c r="C62" s="115">
        <v>4</v>
      </c>
      <c r="D62" s="197">
        <v>5</v>
      </c>
      <c r="E62" s="198"/>
      <c r="F62" s="199"/>
      <c r="G62" s="112">
        <v>62</v>
      </c>
      <c r="H62" s="114">
        <v>77</v>
      </c>
      <c r="I62" s="113"/>
    </row>
    <row r="63" spans="2:9" x14ac:dyDescent="0.2">
      <c r="B63" s="115">
        <v>70</v>
      </c>
      <c r="C63" s="115">
        <v>3.5</v>
      </c>
      <c r="D63" s="197">
        <v>4.8</v>
      </c>
      <c r="E63" s="198"/>
      <c r="F63" s="199"/>
      <c r="G63" s="112">
        <v>66</v>
      </c>
      <c r="H63" s="114">
        <v>86</v>
      </c>
      <c r="I63" s="113"/>
    </row>
    <row r="64" spans="2:9" x14ac:dyDescent="0.2">
      <c r="B64" s="115">
        <v>95</v>
      </c>
      <c r="C64" s="115">
        <v>3.3</v>
      </c>
      <c r="D64" s="197">
        <v>4.4000000000000004</v>
      </c>
      <c r="E64" s="198"/>
      <c r="F64" s="199"/>
      <c r="G64" s="112">
        <v>70</v>
      </c>
      <c r="H64" s="114">
        <v>89</v>
      </c>
      <c r="I64" s="113"/>
    </row>
    <row r="65" spans="2:9" x14ac:dyDescent="0.2">
      <c r="B65" s="115">
        <v>126</v>
      </c>
      <c r="C65" s="115">
        <v>3.1</v>
      </c>
      <c r="D65" s="197">
        <v>4</v>
      </c>
      <c r="E65" s="198"/>
      <c r="F65" s="199"/>
      <c r="G65" s="112">
        <v>73</v>
      </c>
      <c r="H65" s="114">
        <v>91</v>
      </c>
      <c r="I65" s="113"/>
    </row>
    <row r="66" spans="2:9" x14ac:dyDescent="0.2">
      <c r="B66" s="115">
        <v>163</v>
      </c>
      <c r="C66" s="115">
        <v>2.9</v>
      </c>
      <c r="D66" s="197">
        <v>3.7</v>
      </c>
      <c r="E66" s="198"/>
      <c r="F66" s="199"/>
      <c r="G66" s="112">
        <v>77</v>
      </c>
      <c r="H66" s="114">
        <v>94</v>
      </c>
      <c r="I66" s="113"/>
    </row>
    <row r="67" spans="2:9" x14ac:dyDescent="0.2">
      <c r="G67" s="111"/>
      <c r="H67" s="111"/>
      <c r="I67" s="111"/>
    </row>
  </sheetData>
  <sheetProtection sheet="1" objects="1" scenarios="1"/>
  <mergeCells count="72">
    <mergeCell ref="D65:F65"/>
    <mergeCell ref="D66:F66"/>
    <mergeCell ref="H55:I55"/>
    <mergeCell ref="D60:F60"/>
    <mergeCell ref="D61:F61"/>
    <mergeCell ref="D62:F62"/>
    <mergeCell ref="D63:F63"/>
    <mergeCell ref="D64:F64"/>
    <mergeCell ref="D55:F55"/>
    <mergeCell ref="D56:F56"/>
    <mergeCell ref="D57:F57"/>
    <mergeCell ref="D58:F58"/>
    <mergeCell ref="D59:F59"/>
    <mergeCell ref="D42:E42"/>
    <mergeCell ref="C3:F3"/>
    <mergeCell ref="B44:H44"/>
    <mergeCell ref="H36:H37"/>
    <mergeCell ref="E4:F4"/>
    <mergeCell ref="E5:F5"/>
    <mergeCell ref="H15:H16"/>
    <mergeCell ref="D6:E6"/>
    <mergeCell ref="H33:H34"/>
    <mergeCell ref="B7:B8"/>
    <mergeCell ref="D35:E35"/>
    <mergeCell ref="B36:B37"/>
    <mergeCell ref="B33:B34"/>
    <mergeCell ref="B40:B43"/>
    <mergeCell ref="D41:E41"/>
    <mergeCell ref="G40:I40"/>
    <mergeCell ref="B31:B32"/>
    <mergeCell ref="B29:B30"/>
    <mergeCell ref="B27:B28"/>
    <mergeCell ref="D36:E36"/>
    <mergeCell ref="D37:E37"/>
    <mergeCell ref="B21:B22"/>
    <mergeCell ref="B23:B24"/>
    <mergeCell ref="B25:B26"/>
    <mergeCell ref="B15:B16"/>
    <mergeCell ref="B19:B20"/>
    <mergeCell ref="B17:B18"/>
    <mergeCell ref="B9:B14"/>
    <mergeCell ref="D39:E39"/>
    <mergeCell ref="D38:E38"/>
    <mergeCell ref="B45:H45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H29:H30"/>
    <mergeCell ref="H31:H32"/>
    <mergeCell ref="D40:E40"/>
    <mergeCell ref="D43:E43"/>
    <mergeCell ref="D1:I2"/>
    <mergeCell ref="D12:E12"/>
    <mergeCell ref="G12:H12"/>
    <mergeCell ref="I3:I14"/>
    <mergeCell ref="D7:E7"/>
    <mergeCell ref="D8:E8"/>
    <mergeCell ref="H27:H28"/>
    <mergeCell ref="F35:I35"/>
    <mergeCell ref="H21:H22"/>
    <mergeCell ref="H23:H24"/>
    <mergeCell ref="H25:H26"/>
    <mergeCell ref="H19:H20"/>
    <mergeCell ref="H9:H10"/>
    <mergeCell ref="H17:H18"/>
  </mergeCells>
  <phoneticPr fontId="1" type="noConversion"/>
  <dataValidations count="2">
    <dataValidation type="list" allowBlank="1" showInputMessage="1" showErrorMessage="1" sqref="G7">
      <formula1>$B$48:$B$53</formula1>
    </dataValidation>
    <dataValidation type="list" allowBlank="1" showInputMessage="1" showErrorMessage="1" sqref="G12:H12">
      <formula1>$C$48:$C$49</formula1>
    </dataValidation>
  </dataValidations>
  <pageMargins left="0.7" right="0.7" top="0.75" bottom="0.75" header="0.3" footer="0.3"/>
  <pageSetup scale="58" orientation="landscape" r:id="rId1"/>
  <headerFooter alignWithMargins="0">
    <oddHeader>&amp;CRadiation Therapy Dosimetry QA Form for JOLT-CA Study</oddHeader>
  </headerFooter>
  <ignoredErrors>
    <ignoredError sqref="H29" formula="1"/>
  </ignoredError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3</xdr:col>
                <xdr:colOff>0</xdr:colOff>
                <xdr:row>18</xdr:row>
                <xdr:rowOff>0</xdr:rowOff>
              </from>
              <to>
                <xdr:col>4</xdr:col>
                <xdr:colOff>38100</xdr:colOff>
                <xdr:row>18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Protocol Dose Statistics </vt:lpstr>
      <vt:lpstr>'Protocol Dose Statistics '!Print_Area</vt:lpstr>
    </vt:vector>
  </TitlesOfParts>
  <Company>UT Southwestern Medical Center at Dallas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PhD</dc:title>
  <dc:subject>Dose statistics</dc:subject>
  <dc:creator>Yulong Yan</dc:creator>
  <cp:lastModifiedBy>Yulong Yan</cp:lastModifiedBy>
  <cp:lastPrinted>2015-04-02T20:44:54Z</cp:lastPrinted>
  <dcterms:created xsi:type="dcterms:W3CDTF">2007-09-07T17:49:03Z</dcterms:created>
  <dcterms:modified xsi:type="dcterms:W3CDTF">2019-10-17T21:47:33Z</dcterms:modified>
</cp:coreProperties>
</file>